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PESE GENERALI" sheetId="1" state="visible" r:id="rId2"/>
    <sheet name="SPESE PERSONALE RIPARTO" sheetId="2" state="visible" r:id="rId3"/>
    <sheet name="IMPORTI IN BILANCIO - REA" sheetId="3" state="visible" r:id="rId4"/>
    <sheet name="IMPORTI IN BILANCIO - VERRUA" sheetId="4" state="visible" r:id="rId5"/>
    <sheet name="IMPORTI IN BILANCIO - UNIONE" sheetId="5" state="visible" r:id="rId6"/>
    <sheet name="Foglio6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<sst xmlns="http://schemas.openxmlformats.org/spreadsheetml/2006/main" count="65" uniqueCount="39">
  <si>
    <t xml:space="preserve">STIPENDIO LORDO</t>
  </si>
  <si>
    <t xml:space="preserve">SPESA ANNUA</t>
  </si>
  <si>
    <t xml:space="preserve">MOSSOLANI</t>
  </si>
  <si>
    <t xml:space="preserve">LUCCHINI</t>
  </si>
  <si>
    <t xml:space="preserve">BOLLATI</t>
  </si>
  <si>
    <t xml:space="preserve">SEGRETARIO</t>
  </si>
  <si>
    <t xml:space="preserve">MUTUI</t>
  </si>
  <si>
    <t xml:space="preserve">DIRETTAMENTE VERSATO DA VERRUA A REA</t>
  </si>
  <si>
    <t xml:space="preserve"> LIQUIDATA PRIMA PARTE IN DATA 28/10/2020</t>
  </si>
  <si>
    <t xml:space="preserve">DIPENDENTE</t>
  </si>
  <si>
    <t xml:space="preserve">STIPENDIO BASE</t>
  </si>
  <si>
    <t xml:space="preserve">MONTESALARI</t>
  </si>
  <si>
    <t xml:space="preserve">40% del 90%</t>
  </si>
  <si>
    <t xml:space="preserve">RIMBORSI SEMESTRALI</t>
  </si>
  <si>
    <t xml:space="preserve">versato all'Unione che poi lo gira a REA </t>
  </si>
  <si>
    <t xml:space="preserve">50%</t>
  </si>
  <si>
    <t xml:space="preserve">BORON</t>
  </si>
  <si>
    <t xml:space="preserve"> LIQUIDATA PRIMA PARTE IN DATA 09/10/2020</t>
  </si>
  <si>
    <t xml:space="preserve">COMUNE DI REA - TRIENNIO 2020-2022</t>
  </si>
  <si>
    <t xml:space="preserve">ENTRATE</t>
  </si>
  <si>
    <t xml:space="preserve">SETTORE AMMINISTRATIVO</t>
  </si>
  <si>
    <t xml:space="preserve">SETTORE ANAGRAFE</t>
  </si>
  <si>
    <t xml:space="preserve">TOTALE ENTRATE</t>
  </si>
  <si>
    <t xml:space="preserve">SPESE</t>
  </si>
  <si>
    <t xml:space="preserve">SETTORE AMMINISTRATIVO (compreso Segretario)</t>
  </si>
  <si>
    <t xml:space="preserve">SETTORE UTC</t>
  </si>
  <si>
    <t xml:space="preserve">(*)</t>
  </si>
  <si>
    <t xml:space="preserve">SETTORE FINANZIARIO (riparto a Verrua)</t>
  </si>
  <si>
    <t xml:space="preserve">SETTORE AMMINISTRATORI</t>
  </si>
  <si>
    <t xml:space="preserve">IRAP AMMINISTRATORI</t>
  </si>
  <si>
    <t xml:space="preserve">IRAP PERSONALE</t>
  </si>
  <si>
    <t xml:space="preserve">TOTALE USCITE</t>
  </si>
  <si>
    <t xml:space="preserve">COMUNE DI VERRUA PO - TRIENNIO 2020-2022</t>
  </si>
  <si>
    <t xml:space="preserve">SETTORE FINANZIARIO</t>
  </si>
  <si>
    <t xml:space="preserve">SETTORE UTC (rimborso a Pinarolo)</t>
  </si>
  <si>
    <t xml:space="preserve">SETTORE  POLIZIA LOCALE</t>
  </si>
  <si>
    <t xml:space="preserve">SETTORE AMMINISTRATIVO (riparto a REA)</t>
  </si>
  <si>
    <t xml:space="preserve">SETTORE ANAGRAFE (riparto a REA)</t>
  </si>
  <si>
    <t xml:space="preserve">UNIONE DEI COMUNI - TRIENNIO 2020-2022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</si>
</sst>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%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5E0B4"/>
        <bgColor rgb="FFCCFFCC"/>
      </patternFill>
    </fill>
    <fill>
      <patternFill patternType="solid">
        <fgColor rgb="FFFFE699"/>
        <bgColor rgb="FFFFCC9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2:G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3" activeCellId="0" sqref="I23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11.89"/>
    <col collapsed="false" customWidth="true" hidden="false" outlineLevel="0" max="4" min="4" style="0" width="17.33"/>
    <col collapsed="false" customWidth="true" hidden="false" outlineLevel="0" max="5" min="5" style="0" width="13.66"/>
    <col collapsed="false" customWidth="true" hidden="false" outlineLevel="0" max="6" min="6" style="0" width="9"/>
    <col collapsed="false" customWidth="true" hidden="false" outlineLevel="0" max="7" min="7" style="0" width="9.11"/>
  </cols>
  <sheetData>
    <row r="2" customFormat="false" ht="14.4" hidden="false" customHeight="false" outlineLevel="0" collapsed="false">
      <c r="D2" s="1" t="s">
        <v>0</v>
      </c>
      <c r="E2" s="1" t="s">
        <v>1</v>
      </c>
    </row>
    <row r="3" customFormat="false" ht="14.4" hidden="false" customHeight="false" outlineLevel="0" collapsed="false">
      <c r="C3" s="0" t="s">
        <v>2</v>
      </c>
      <c r="D3" s="2" t="n">
        <v>266.82</v>
      </c>
      <c r="E3" s="2" t="n">
        <f aca="false">D3*12</f>
        <v>3201.84</v>
      </c>
      <c r="F3" s="3"/>
      <c r="G3" s="3"/>
    </row>
    <row r="4" customFormat="false" ht="14.4" hidden="false" customHeight="false" outlineLevel="0" collapsed="false">
      <c r="C4" s="0" t="s">
        <v>3</v>
      </c>
      <c r="D4" s="2" t="n">
        <v>2059.26</v>
      </c>
      <c r="E4" s="2" t="n">
        <f aca="false">D4*13</f>
        <v>26770.38</v>
      </c>
      <c r="F4" s="3"/>
      <c r="G4" s="3"/>
    </row>
    <row r="5" customFormat="false" ht="14.4" hidden="false" customHeight="false" outlineLevel="0" collapsed="false">
      <c r="C5" s="0" t="s">
        <v>4</v>
      </c>
      <c r="D5" s="2" t="n">
        <v>2059.26</v>
      </c>
      <c r="E5" s="2" t="n">
        <f aca="false">D5*13</f>
        <v>26770.38</v>
      </c>
      <c r="F5" s="3"/>
      <c r="G5" s="3"/>
    </row>
    <row r="6" customFormat="false" ht="14.4" hidden="false" customHeight="false" outlineLevel="0" collapsed="false">
      <c r="C6" s="0" t="s">
        <v>5</v>
      </c>
      <c r="D6" s="2" t="n">
        <v>1300</v>
      </c>
      <c r="E6" s="2" t="n">
        <f aca="false">D6*12</f>
        <v>15600</v>
      </c>
      <c r="F6" s="3"/>
      <c r="G6" s="3"/>
    </row>
    <row r="7" customFormat="false" ht="14.4" hidden="false" customHeight="false" outlineLevel="0" collapsed="false">
      <c r="D7" s="3"/>
      <c r="E7" s="4" t="n">
        <f aca="false">SUM(E3:E6)</f>
        <v>72342.6</v>
      </c>
      <c r="F7" s="2" t="n">
        <f aca="false">E7/12</f>
        <v>6028.55</v>
      </c>
      <c r="G7" s="2" t="n">
        <f aca="false">F7*5</f>
        <v>30142.75</v>
      </c>
    </row>
    <row r="8" customFormat="false" ht="14.4" hidden="false" customHeight="false" outlineLevel="0" collapsed="false">
      <c r="D8" s="3"/>
      <c r="E8" s="3"/>
      <c r="F8" s="3"/>
      <c r="G8" s="3"/>
    </row>
    <row r="9" customFormat="false" ht="14.4" hidden="false" customHeight="false" outlineLevel="0" collapsed="false">
      <c r="D9" s="3"/>
      <c r="E9" s="2" t="s">
        <v>6</v>
      </c>
      <c r="F9" s="2" t="n">
        <v>11000</v>
      </c>
      <c r="G9" s="2" t="n">
        <f aca="false">F9*5</f>
        <v>55000</v>
      </c>
    </row>
    <row r="10" customFormat="false" ht="14.4" hidden="false" customHeight="false" outlineLevel="0" collapsed="false">
      <c r="D10" s="3"/>
      <c r="E10" s="3"/>
      <c r="F10" s="3"/>
      <c r="G10" s="3"/>
    </row>
    <row r="11" customFormat="false" ht="14.4" hidden="false" customHeight="false" outlineLevel="0" collapsed="false">
      <c r="D11" s="3"/>
      <c r="E11" s="3"/>
      <c r="F11" s="3"/>
      <c r="G11" s="5" t="n">
        <f aca="false">G9+G7</f>
        <v>85142.75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J21"/>
  <sheetViews>
    <sheetView showFormulas="false" showGridLines="true" showRowColHeaders="true" showZeros="true" rightToLeft="false" tabSelected="true" showOutlineSymbols="true" defaultGridColor="true" view="normal" topLeftCell="E1" colorId="64" zoomScale="160" zoomScaleNormal="160" zoomScalePageLayoutView="100" workbookViewId="0">
      <selection pane="topLeft" activeCell="G21" activeCellId="0" sqref="G21"/>
    </sheetView>
  </sheetViews>
  <sheetFormatPr defaultColWidth="9.12109375" defaultRowHeight="14.4" zeroHeight="false" outlineLevelRow="0" outlineLevelCol="0"/>
  <cols>
    <col collapsed="false" customWidth="true" hidden="false" outlineLevel="0" max="1" min="1" style="6" width="5.1"/>
    <col collapsed="false" customWidth="true" hidden="false" outlineLevel="0" max="2" min="2" style="6" width="12.1"/>
    <col collapsed="false" customWidth="true" hidden="false" outlineLevel="0" max="3" min="3" style="6" width="15.44"/>
    <col collapsed="false" customWidth="true" hidden="false" outlineLevel="0" max="4" min="4" style="6" width="13.89"/>
    <col collapsed="false" customWidth="true" hidden="false" outlineLevel="0" max="5" min="5" style="6" width="9.44"/>
    <col collapsed="false" customWidth="true" hidden="false" outlineLevel="0" max="6" min="6" style="6" width="8.44"/>
    <col collapsed="false" customWidth="true" hidden="false" outlineLevel="0" max="7" min="7" style="6" width="37.99"/>
    <col collapsed="false" customWidth="true" hidden="false" outlineLevel="0" max="8" min="8" style="6" width="20.99"/>
    <col collapsed="false" customWidth="true" hidden="false" outlineLevel="0" max="9" min="9" style="6" width="39.11"/>
    <col collapsed="false" customWidth="true" hidden="false" outlineLevel="0" max="10" min="10" style="6" width="40.44"/>
    <col collapsed="false" customWidth="false" hidden="false" outlineLevel="0" max="1025" min="11" style="6" width="9.11"/>
  </cols>
  <sheetData>
    <row r="3" customFormat="false" ht="14.4" hidden="false" customHeight="false" outlineLevel="0" collapsed="false">
      <c r="G3" s="7" t="s">
        <v>7</v>
      </c>
      <c r="H3" s="8" t="n">
        <f aca="false">F7/2</f>
        <v>1338.519</v>
      </c>
      <c r="I3" s="6" t="s">
        <v>8</v>
      </c>
    </row>
    <row r="6" customFormat="false" ht="14.4" hidden="false" customHeight="false" outlineLevel="0" collapsed="false">
      <c r="B6" s="9" t="s">
        <v>9</v>
      </c>
      <c r="C6" s="9" t="s">
        <v>10</v>
      </c>
      <c r="D6" s="9" t="s">
        <v>11</v>
      </c>
      <c r="E6" s="10" t="n">
        <v>0.9</v>
      </c>
      <c r="F6" s="10" t="n">
        <v>0.1</v>
      </c>
      <c r="G6" s="9" t="s">
        <v>12</v>
      </c>
      <c r="H6" s="9" t="s">
        <v>13</v>
      </c>
    </row>
    <row r="7" customFormat="false" ht="14.4" hidden="false" customHeight="false" outlineLevel="0" collapsed="false">
      <c r="B7" s="11" t="s">
        <v>4</v>
      </c>
      <c r="C7" s="2" t="n">
        <v>2059.26</v>
      </c>
      <c r="D7" s="8" t="n">
        <f aca="false">C7*13</f>
        <v>26770.38</v>
      </c>
      <c r="E7" s="8" t="n">
        <f aca="false">D7*0.9</f>
        <v>24093.342</v>
      </c>
      <c r="F7" s="8" t="n">
        <f aca="false">D7*0.1</f>
        <v>2677.038</v>
      </c>
      <c r="G7" s="8" t="n">
        <f aca="false">E7*0.4</f>
        <v>9637.3368</v>
      </c>
      <c r="H7" s="8" t="n">
        <f aca="false">G7/2</f>
        <v>4818.6684</v>
      </c>
      <c r="I7" s="6" t="s">
        <v>14</v>
      </c>
      <c r="J7" s="6" t="s">
        <v>8</v>
      </c>
    </row>
    <row r="8" customFormat="false" ht="14.4" hidden="false" customHeight="false" outlineLevel="0" collapsed="false">
      <c r="B8" s="11"/>
      <c r="C8" s="2"/>
      <c r="D8" s="8"/>
      <c r="E8" s="8"/>
      <c r="F8" s="8"/>
      <c r="G8" s="8"/>
      <c r="H8" s="8"/>
    </row>
    <row r="9" customFormat="false" ht="14.4" hidden="false" customHeight="false" outlineLevel="0" collapsed="false">
      <c r="B9" s="11" t="s">
        <v>3</v>
      </c>
      <c r="C9" s="2" t="n">
        <v>2059.26</v>
      </c>
      <c r="D9" s="8" t="n">
        <f aca="false">C9*13</f>
        <v>26770.38</v>
      </c>
      <c r="E9" s="8"/>
      <c r="F9" s="8"/>
      <c r="G9" s="8" t="n">
        <f aca="false">D9*0.4</f>
        <v>10708.152</v>
      </c>
      <c r="H9" s="8" t="n">
        <f aca="false">G9/2</f>
        <v>5354.076</v>
      </c>
      <c r="I9" s="6" t="s">
        <v>14</v>
      </c>
      <c r="J9" s="6" t="s">
        <v>8</v>
      </c>
    </row>
    <row r="10" customFormat="false" ht="14.4" hidden="false" customHeight="false" outlineLevel="0" collapsed="false">
      <c r="B10" s="11"/>
      <c r="C10" s="2"/>
      <c r="D10" s="8"/>
      <c r="E10" s="8"/>
      <c r="F10" s="8"/>
      <c r="G10" s="8"/>
    </row>
    <row r="11" customFormat="false" ht="14.4" hidden="false" customHeight="false" outlineLevel="0" collapsed="false">
      <c r="B11" s="11"/>
      <c r="C11" s="2"/>
      <c r="D11" s="8"/>
      <c r="E11" s="8"/>
      <c r="F11" s="8"/>
      <c r="G11" s="12" t="s">
        <v>15</v>
      </c>
      <c r="H11" s="9" t="s">
        <v>13</v>
      </c>
    </row>
    <row r="12" customFormat="false" ht="14.4" hidden="false" customHeight="false" outlineLevel="0" collapsed="false">
      <c r="B12" s="6" t="s">
        <v>16</v>
      </c>
      <c r="C12" s="8" t="n">
        <v>2728.43</v>
      </c>
      <c r="D12" s="8" t="n">
        <f aca="false">C12*13</f>
        <v>35469.59</v>
      </c>
      <c r="E12" s="8"/>
      <c r="F12" s="8"/>
      <c r="G12" s="8" t="n">
        <f aca="false">D12*0.5</f>
        <v>17734.795</v>
      </c>
      <c r="H12" s="8" t="n">
        <f aca="false">G12/2</f>
        <v>8867.3975</v>
      </c>
      <c r="I12" s="6" t="s">
        <v>17</v>
      </c>
    </row>
    <row r="13" customFormat="false" ht="14.4" hidden="false" customHeight="false" outlineLevel="0" collapsed="false">
      <c r="H13" s="8"/>
    </row>
    <row r="14" customFormat="false" ht="14.4" hidden="false" customHeight="false" outlineLevel="0" collapsed="false">
      <c r="G14" s="13" t="n">
        <f aca="false">G9+G7+F7</f>
        <v>23022.5268</v>
      </c>
      <c r="H14" s="8"/>
    </row>
    <row r="15" customFormat="false" ht="14.4" hidden="false" customHeight="false" outlineLevel="0" collapsed="false">
      <c r="H15" s="8"/>
    </row>
    <row r="16" customFormat="false" ht="14.4" hidden="false" customHeight="false" outlineLevel="0" collapsed="false">
      <c r="G16" s="8" t="n">
        <f aca="false">G14/2</f>
        <v>11511.2634</v>
      </c>
      <c r="H16" s="8"/>
    </row>
    <row r="17" customFormat="false" ht="13.8" hidden="false" customHeight="false" outlineLevel="0" collapsed="false">
      <c r="G17" s="8"/>
    </row>
    <row r="19" customFormat="false" ht="14.4" hidden="false" customHeight="false" outlineLevel="0" collapsed="false">
      <c r="G19" s="8" t="n">
        <v>20345.49</v>
      </c>
    </row>
    <row r="21" customFormat="false" ht="14.4" hidden="false" customHeight="false" outlineLevel="0" collapsed="false">
      <c r="G21" s="8" t="n">
        <f aca="false">G14-G19</f>
        <v>2677.0368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H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46.44"/>
    <col collapsed="false" customWidth="true" hidden="false" outlineLevel="0" max="4" min="4" style="0" width="10.11"/>
  </cols>
  <sheetData>
    <row r="2" customFormat="false" ht="14.4" hidden="false" customHeight="false" outlineLevel="0" collapsed="false">
      <c r="B2" s="14" t="s">
        <v>18</v>
      </c>
      <c r="C2" s="14"/>
      <c r="D2" s="14"/>
      <c r="E2" s="3"/>
    </row>
    <row r="4" customFormat="false" ht="14.4" hidden="false" customHeight="false" outlineLevel="0" collapsed="false">
      <c r="B4" s="15" t="s">
        <v>19</v>
      </c>
      <c r="C4" s="0" t="s">
        <v>20</v>
      </c>
      <c r="D4" s="16" t="n">
        <f aca="false">'SPESE PERSONALE RIPARTO'!F7</f>
        <v>2677.038</v>
      </c>
    </row>
    <row r="6" customFormat="false" ht="14.4" hidden="false" customHeight="false" outlineLevel="0" collapsed="false">
      <c r="C6" s="0" t="s">
        <v>20</v>
      </c>
      <c r="D6" s="16" t="n">
        <f aca="false">'SPESE PERSONALE RIPARTO'!G7</f>
        <v>9637.3368</v>
      </c>
    </row>
    <row r="8" customFormat="false" ht="14.4" hidden="false" customHeight="false" outlineLevel="0" collapsed="false">
      <c r="C8" s="0" t="s">
        <v>21</v>
      </c>
      <c r="D8" s="16" t="n">
        <f aca="false">'SPESE PERSONALE RIPARTO'!G9</f>
        <v>10708.152</v>
      </c>
    </row>
    <row r="10" customFormat="false" ht="14.4" hidden="false" customHeight="false" outlineLevel="0" collapsed="false">
      <c r="C10" s="1" t="s">
        <v>22</v>
      </c>
      <c r="D10" s="17" t="n">
        <f aca="false">D4+D6+D8</f>
        <v>23022.5268</v>
      </c>
    </row>
    <row r="11" customFormat="false" ht="14.4" hidden="false" customHeight="false" outlineLevel="0" collapsed="false">
      <c r="C11" s="1"/>
      <c r="D11" s="17"/>
    </row>
    <row r="13" customFormat="false" ht="14.4" hidden="false" customHeight="false" outlineLevel="0" collapsed="false">
      <c r="B13" s="18" t="s">
        <v>23</v>
      </c>
      <c r="C13" s="0" t="s">
        <v>24</v>
      </c>
      <c r="D13" s="16" t="n">
        <f aca="false">(2059.26*13)+(1300*12)</f>
        <v>42370.38</v>
      </c>
    </row>
    <row r="15" customFormat="false" ht="14.4" hidden="false" customHeight="false" outlineLevel="0" collapsed="false">
      <c r="C15" s="0" t="s">
        <v>21</v>
      </c>
      <c r="D15" s="16" t="n">
        <f aca="false">2059.26*13</f>
        <v>26770.38</v>
      </c>
    </row>
    <row r="17" customFormat="false" ht="14.4" hidden="false" customHeight="false" outlineLevel="0" collapsed="false">
      <c r="C17" s="0" t="s">
        <v>25</v>
      </c>
      <c r="D17" s="16" t="n">
        <f aca="false">266*12</f>
        <v>3192</v>
      </c>
      <c r="H17" s="3"/>
    </row>
    <row r="18" customFormat="false" ht="14.4" hidden="false" customHeight="false" outlineLevel="0" collapsed="false">
      <c r="H18" s="3"/>
    </row>
    <row r="19" customFormat="false" ht="14.4" hidden="false" customHeight="false" outlineLevel="0" collapsed="false">
      <c r="B19" s="3" t="s">
        <v>26</v>
      </c>
      <c r="C19" s="0" t="s">
        <v>27</v>
      </c>
      <c r="D19" s="16" t="n">
        <f aca="false">'SPESE PERSONALE RIPARTO'!G12</f>
        <v>17734.795</v>
      </c>
      <c r="H19" s="3"/>
    </row>
    <row r="20" customFormat="false" ht="14.4" hidden="false" customHeight="false" outlineLevel="0" collapsed="false">
      <c r="H20" s="3"/>
    </row>
    <row r="21" customFormat="false" ht="14.4" hidden="false" customHeight="false" outlineLevel="0" collapsed="false">
      <c r="C21" s="0" t="s">
        <v>28</v>
      </c>
      <c r="D21" s="16" t="n">
        <f aca="false">274.76*12</f>
        <v>3297.12</v>
      </c>
      <c r="H21" s="3"/>
    </row>
    <row r="22" customFormat="false" ht="14.4" hidden="false" customHeight="false" outlineLevel="0" collapsed="false">
      <c r="H22" s="3"/>
    </row>
    <row r="23" customFormat="false" ht="14.4" hidden="false" customHeight="false" outlineLevel="0" collapsed="false">
      <c r="C23" s="0" t="s">
        <v>29</v>
      </c>
      <c r="D23" s="16" t="n">
        <f aca="false">23.35*12</f>
        <v>280.2</v>
      </c>
    </row>
    <row r="25" customFormat="false" ht="14.4" hidden="false" customHeight="false" outlineLevel="0" collapsed="false">
      <c r="C25" s="0" t="s">
        <v>30</v>
      </c>
      <c r="D25" s="16" t="n">
        <v>6300</v>
      </c>
    </row>
    <row r="27" customFormat="false" ht="14.4" hidden="false" customHeight="false" outlineLevel="0" collapsed="false">
      <c r="C27" s="1" t="s">
        <v>31</v>
      </c>
      <c r="D27" s="17" t="n">
        <f aca="false">SUM(D13:D26)</f>
        <v>99944.875</v>
      </c>
    </row>
  </sheetData>
  <mergeCells count="1">
    <mergeCell ref="B2:D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ColWidth="8.6796875" defaultRowHeight="14.4" zeroHeight="false" outlineLevelRow="0" outlineLevelCol="0"/>
  <cols>
    <col collapsed="false" customWidth="true" hidden="false" outlineLevel="0" max="2" min="2" style="0" width="8.89"/>
    <col collapsed="false" customWidth="true" hidden="false" outlineLevel="0" max="3" min="3" style="0" width="46.44"/>
    <col collapsed="false" customWidth="true" hidden="false" outlineLevel="0" max="4" min="4" style="0" width="10.11"/>
  </cols>
  <sheetData>
    <row r="2" customFormat="false" ht="14.4" hidden="false" customHeight="false" outlineLevel="0" collapsed="false">
      <c r="B2" s="14" t="s">
        <v>32</v>
      </c>
      <c r="C2" s="14"/>
      <c r="D2" s="14"/>
    </row>
    <row r="4" customFormat="false" ht="14.4" hidden="false" customHeight="false" outlineLevel="0" collapsed="false">
      <c r="B4" s="15" t="s">
        <v>19</v>
      </c>
      <c r="C4" s="0" t="s">
        <v>33</v>
      </c>
      <c r="D4" s="16" t="n">
        <f aca="false">'IMPORTI IN BILANCIO - REA'!D19</f>
        <v>17734.795</v>
      </c>
    </row>
    <row r="6" customFormat="false" ht="14.4" hidden="false" customHeight="false" outlineLevel="0" collapsed="false">
      <c r="C6" s="1" t="s">
        <v>22</v>
      </c>
      <c r="D6" s="17" t="n">
        <f aca="false">D4</f>
        <v>17734.795</v>
      </c>
    </row>
    <row r="7" customFormat="false" ht="14.4" hidden="false" customHeight="false" outlineLevel="0" collapsed="false">
      <c r="C7" s="1"/>
      <c r="D7" s="17"/>
    </row>
    <row r="9" customFormat="false" ht="14.4" hidden="false" customHeight="false" outlineLevel="0" collapsed="false">
      <c r="B9" s="18" t="s">
        <v>23</v>
      </c>
      <c r="C9" s="0" t="s">
        <v>24</v>
      </c>
      <c r="D9" s="16" t="n">
        <f aca="false">(1798.32*13)+(1250*12)</f>
        <v>38378.16</v>
      </c>
    </row>
    <row r="11" customFormat="false" ht="14.4" hidden="false" customHeight="false" outlineLevel="0" collapsed="false">
      <c r="C11" s="0" t="s">
        <v>33</v>
      </c>
      <c r="D11" s="16" t="n">
        <f aca="false">'SPESE PERSONALE RIPARTO'!D12</f>
        <v>35469.59</v>
      </c>
    </row>
    <row r="13" customFormat="false" ht="14.4" hidden="false" customHeight="false" outlineLevel="0" collapsed="false">
      <c r="B13" s="3" t="s">
        <v>26</v>
      </c>
      <c r="C13" s="0" t="s">
        <v>34</v>
      </c>
      <c r="D13" s="16" t="n">
        <f aca="false">500*12</f>
        <v>6000</v>
      </c>
    </row>
    <row r="14" customFormat="false" ht="14.4" hidden="false" customHeight="false" outlineLevel="0" collapsed="false">
      <c r="B14" s="3"/>
    </row>
    <row r="15" customFormat="false" ht="14.4" hidden="false" customHeight="false" outlineLevel="0" collapsed="false">
      <c r="B15" s="3"/>
      <c r="C15" s="0" t="s">
        <v>35</v>
      </c>
      <c r="D15" s="16" t="n">
        <f aca="false">360*13</f>
        <v>4680</v>
      </c>
    </row>
    <row r="16" customFormat="false" ht="14.4" hidden="false" customHeight="false" outlineLevel="0" collapsed="false">
      <c r="B16" s="3"/>
    </row>
    <row r="17" customFormat="false" ht="14.4" hidden="false" customHeight="false" outlineLevel="0" collapsed="false">
      <c r="B17" s="3" t="s">
        <v>26</v>
      </c>
      <c r="C17" s="0" t="s">
        <v>36</v>
      </c>
      <c r="D17" s="16" t="n">
        <f aca="false">'IMPORTI IN BILANCIO - REA'!D4+'IMPORTI IN BILANCIO - REA'!D6</f>
        <v>12314.3748</v>
      </c>
    </row>
    <row r="18" customFormat="false" ht="14.4" hidden="false" customHeight="false" outlineLevel="0" collapsed="false">
      <c r="B18" s="3"/>
    </row>
    <row r="19" customFormat="false" ht="14.4" hidden="false" customHeight="false" outlineLevel="0" collapsed="false">
      <c r="B19" s="3" t="s">
        <v>26</v>
      </c>
      <c r="C19" s="0" t="s">
        <v>37</v>
      </c>
      <c r="D19" s="16" t="n">
        <f aca="false">'IMPORTI IN BILANCIO - REA'!D8</f>
        <v>10708.152</v>
      </c>
    </row>
    <row r="21" customFormat="false" ht="14.4" hidden="false" customHeight="false" outlineLevel="0" collapsed="false">
      <c r="C21" s="0" t="s">
        <v>28</v>
      </c>
      <c r="D21" s="16" t="n">
        <f aca="false">1301.47*12+216.91*12+289.22*12</f>
        <v>21691.2</v>
      </c>
    </row>
    <row r="23" customFormat="false" ht="14.4" hidden="false" customHeight="false" outlineLevel="0" collapsed="false">
      <c r="C23" s="0" t="s">
        <v>29</v>
      </c>
      <c r="D23" s="16" t="n">
        <f aca="false">153.64*13</f>
        <v>1997.32</v>
      </c>
    </row>
    <row r="25" customFormat="false" ht="14.4" hidden="false" customHeight="false" outlineLevel="0" collapsed="false">
      <c r="C25" s="0" t="s">
        <v>30</v>
      </c>
      <c r="D25" s="16" t="n">
        <f aca="false">664.98*13</f>
        <v>8644.74</v>
      </c>
      <c r="E25" s="16" t="n">
        <v>8800</v>
      </c>
    </row>
    <row r="27" customFormat="false" ht="14.4" hidden="false" customHeight="false" outlineLevel="0" collapsed="false">
      <c r="C27" s="1" t="s">
        <v>31</v>
      </c>
      <c r="D27" s="17" t="n">
        <f aca="false">D9+D11+D21+D23+D25+D13+D15+D17+D19</f>
        <v>139883.5368</v>
      </c>
    </row>
  </sheetData>
  <mergeCells count="1">
    <mergeCell ref="B2:D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8.6796875" defaultRowHeight="14.4" zeroHeight="false" outlineLevelRow="0" outlineLevelCol="0"/>
  <cols>
    <col collapsed="false" customWidth="true" hidden="false" outlineLevel="0" max="3" min="3" style="0" width="25.56"/>
    <col collapsed="false" customWidth="true" hidden="false" outlineLevel="0" max="5" min="5" style="0" width="31.34"/>
  </cols>
  <sheetData>
    <row r="2" customFormat="false" ht="14.4" hidden="false" customHeight="false" outlineLevel="0" collapsed="false">
      <c r="B2" s="14" t="s">
        <v>38</v>
      </c>
      <c r="C2" s="14"/>
      <c r="D2" s="14"/>
      <c r="E2" s="14"/>
    </row>
    <row r="4" customFormat="false" ht="14.4" hidden="false" customHeight="false" outlineLevel="0" collapsed="false">
      <c r="B4" s="15" t="s">
        <v>19</v>
      </c>
      <c r="C4" s="0" t="s">
        <v>20</v>
      </c>
      <c r="D4" s="16" t="n">
        <f aca="false">'IMPORTI IN BILANCIO - REA'!D6</f>
        <v>9637.3368</v>
      </c>
    </row>
    <row r="6" customFormat="false" ht="14.4" hidden="false" customHeight="false" outlineLevel="0" collapsed="false">
      <c r="C6" s="0" t="s">
        <v>21</v>
      </c>
      <c r="D6" s="16" t="n">
        <f aca="false">'IMPORTI IN BILANCIO - REA'!D8</f>
        <v>10708.152</v>
      </c>
    </row>
    <row r="10" customFormat="false" ht="14.4" hidden="false" customHeight="false" outlineLevel="0" collapsed="false">
      <c r="B10" s="18" t="s">
        <v>23</v>
      </c>
      <c r="C10" s="0" t="s">
        <v>20</v>
      </c>
      <c r="D10" s="16" t="n">
        <f aca="false">D4</f>
        <v>9637.3368</v>
      </c>
    </row>
    <row r="12" customFormat="false" ht="14.4" hidden="false" customHeight="false" outlineLevel="0" collapsed="false">
      <c r="C12" s="0" t="s">
        <v>21</v>
      </c>
      <c r="D12" s="16" t="n">
        <f aca="false">D6</f>
        <v>10708.152</v>
      </c>
    </row>
    <row r="14" customFormat="false" ht="14.4" hidden="false" customHeight="false" outlineLevel="0" collapsed="false">
      <c r="D14" s="17" t="n">
        <f aca="false">D12+D10</f>
        <v>20345.4888</v>
      </c>
    </row>
  </sheetData>
  <mergeCells count="1">
    <mergeCell ref="B2:D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703125" defaultRowHeight="14.4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LibreOffice/6.3.4.2$Windows_X86_64 LibreOffice_project/60da17e045e08f1793c57c00ba83cdfce946d0aa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2020-02-18T10:14:05Z</dcterms:created>
  <dc:creator>Ragioneria</dc:creator>
  <dc:description/>
  <dc:language>it-IT</dc:language>
  <cp:lastModifiedBy/>
  <dcterms:modified xsi:type="dcterms:W3CDTF">2020-11-02T13:44:49Z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